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alendario" sheetId="1" state="visible" r:id="rId3"/>
    <sheet name="Riepilogo" sheetId="2" state="visible" r:id="rId4"/>
    <sheet name="Liste_Istruzioni" sheetId="3" state="visible" r:id="rId5"/>
  </sheets>
  <definedNames>
    <definedName function="false" hidden="true" localSheetId="0" name="_xlnm._FilterDatabase" vbProcedure="false">Calendario!$A$1:$P$11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<sst xmlns="http://schemas.openxmlformats.org/spreadsheetml/2006/main" count="188" uniqueCount="126">
  <si>
    <t xml:space="preserve">ID</t>
  </si>
  <si>
    <t xml:space="preserve">Data scadenza</t>
  </si>
  <si>
    <t xml:space="preserve">Giorno</t>
  </si>
  <si>
    <t xml:space="preserve">Descrizione</t>
  </si>
  <si>
    <t xml:space="preserve">Categoria</t>
  </si>
  <si>
    <t xml:space="preserve">Ente</t>
  </si>
  <si>
    <t xml:space="preserve">Modello/adempimento</t>
  </si>
  <si>
    <t xml:space="preserve">Codice tributo o riferimento</t>
  </si>
  <si>
    <t xml:space="preserve">Contribuente</t>
  </si>
  <si>
    <t xml:space="preserve">Partita IVA</t>
  </si>
  <si>
    <t xml:space="preserve">Importo (€)</t>
  </si>
  <si>
    <t xml:space="preserve">IVA (%)</t>
  </si>
  <si>
    <t xml:space="preserve">Stato</t>
  </si>
  <si>
    <t xml:space="preserve">Data pagamento</t>
  </si>
  <si>
    <t xml:space="preserve">Giorni alla scadenza</t>
  </si>
  <si>
    <t xml:space="preserve">Note e fonte</t>
  </si>
  <si>
    <t xml:space="preserve">Versamento IVA mensile dicembre 2025</t>
  </si>
  <si>
    <t xml:space="preserve">IVA</t>
  </si>
  <si>
    <t xml:space="preserve">Agenzia delle Entrate</t>
  </si>
  <si>
    <t xml:space="preserve">F24</t>
  </si>
  <si>
    <t xml:space="preserve">6001</t>
  </si>
  <si>
    <t xml:space="preserve">Impresa Rossi S.r.l. - Bologna</t>
  </si>
  <si>
    <t xml:space="preserve">02123451203</t>
  </si>
  <si>
    <t xml:space="preserve">Pagata</t>
  </si>
  <si>
    <t xml:space="preserve">Verificare liquidazione IVA; fonte Agenzia delle Entrate</t>
  </si>
  <si>
    <t xml:space="preserve">Ritenute alla fonte dipendenti</t>
  </si>
  <si>
    <t xml:space="preserve">1040</t>
  </si>
  <si>
    <t xml:space="preserve">Studio Legale Bianchi - Roma</t>
  </si>
  <si>
    <t xml:space="preserve">01456780100</t>
  </si>
  <si>
    <t xml:space="preserve">Ritenute CCNL studi professionali; fonte AdE</t>
  </si>
  <si>
    <t xml:space="preserve">Contributi INPS artigiani e commercianti</t>
  </si>
  <si>
    <t xml:space="preserve">INPS</t>
  </si>
  <si>
    <t xml:space="preserve">MXXX</t>
  </si>
  <si>
    <t xml:space="preserve">Falegnameria Verdi - Torino</t>
  </si>
  <si>
    <t xml:space="preserve">07432100961</t>
  </si>
  <si>
    <t xml:space="preserve">Scadenza spostata per festività; verificare sito INPS</t>
  </si>
  <si>
    <t xml:space="preserve">Liquidazione IVA primo trimestre 2026</t>
  </si>
  <si>
    <t xml:space="preserve">LIPE</t>
  </si>
  <si>
    <t xml:space="preserve">LIPE-1T</t>
  </si>
  <si>
    <t xml:space="preserve">Non applicabile</t>
  </si>
  <si>
    <t xml:space="preserve">Solo comunicazione LIPE, nessun versamento</t>
  </si>
  <si>
    <t xml:space="preserve">Acconto imposte 2026</t>
  </si>
  <si>
    <t xml:space="preserve">Imposte</t>
  </si>
  <si>
    <t xml:space="preserve">4034</t>
  </si>
  <si>
    <t xml:space="preserve">Società Neri S.p.A. - Milano</t>
  </si>
  <si>
    <t xml:space="preserve">09876540215</t>
  </si>
  <si>
    <t xml:space="preserve">Da pagare</t>
  </si>
  <si>
    <t xml:space="preserve">Acconto IRES; verificare con il commercialista</t>
  </si>
  <si>
    <t xml:space="preserve">Versamento IVA mensile giugno 2026</t>
  </si>
  <si>
    <t xml:space="preserve">6006</t>
  </si>
  <si>
    <t xml:space="preserve">Liquidazione IVA di giugno; fonte AdE</t>
  </si>
  <si>
    <t xml:space="preserve">Contributi INPS seconda rata 2026</t>
  </si>
  <si>
    <t xml:space="preserve">Da verificare</t>
  </si>
  <si>
    <t xml:space="preserve">Verificare eventuali proroghe INPS</t>
  </si>
  <si>
    <t xml:space="preserve">Controllo fatture elettroniche via SdI</t>
  </si>
  <si>
    <t xml:space="preserve">Fatturazione elettronica</t>
  </si>
  <si>
    <t xml:space="preserve">SdI</t>
  </si>
  <si>
    <t xml:space="preserve">Verifica notifiche di scarto sul portale Fatture e Corrispettivi</t>
  </si>
  <si>
    <t xml:space="preserve">Invio dichiarazione Redditi PF 2026</t>
  </si>
  <si>
    <t xml:space="preserve">Dichiarazioni</t>
  </si>
  <si>
    <t xml:space="preserve">Modello 730/Redditi PF</t>
  </si>
  <si>
    <t xml:space="preserve">IRPEF</t>
  </si>
  <si>
    <t xml:space="preserve">Dott. Marco Colombo - Milano</t>
  </si>
  <si>
    <t xml:space="preserve">CF fittizio minimizzato</t>
  </si>
  <si>
    <t xml:space="preserve">Scadenza telematica da verificare su sito AdE; GDPR: dati minimi</t>
  </si>
  <si>
    <t xml:space="preserve">Versamento IVA mensile novembre 2026</t>
  </si>
  <si>
    <t xml:space="preserve">6011</t>
  </si>
  <si>
    <t xml:space="preserve">Liquidazione IVA di novembre; fonte AdE</t>
  </si>
  <si>
    <t xml:space="preserve">Riepilogo scadenze fiscali 2026</t>
  </si>
  <si>
    <t xml:space="preserve">Indicatore</t>
  </si>
  <si>
    <t xml:space="preserve">Valore</t>
  </si>
  <si>
    <t xml:space="preserve">Conteggio</t>
  </si>
  <si>
    <t xml:space="preserve">Numero totale scadenze</t>
  </si>
  <si>
    <t xml:space="preserve">Scadenze da gestire</t>
  </si>
  <si>
    <t xml:space="preserve">Scadenze pagate</t>
  </si>
  <si>
    <t xml:space="preserve">Scadenze superate non pagate</t>
  </si>
  <si>
    <t xml:space="preserve">Importo totale registrato</t>
  </si>
  <si>
    <t xml:space="preserve">Importo ancora da pagare</t>
  </si>
  <si>
    <t xml:space="preserve">Altro</t>
  </si>
  <si>
    <t xml:space="preserve">Mese</t>
  </si>
  <si>
    <t xml:space="preserve">Importo scadenze (€)</t>
  </si>
  <si>
    <t xml:space="preserve">Importo da pagare (€)</t>
  </si>
  <si>
    <t xml:space="preserve">Gennaio</t>
  </si>
  <si>
    <t xml:space="preserve">Febbraio</t>
  </si>
  <si>
    <t xml:space="preserve">Marzo</t>
  </si>
  <si>
    <t xml:space="preserve">Aprile</t>
  </si>
  <si>
    <t xml:space="preserve">Maggio</t>
  </si>
  <si>
    <t xml:space="preserve">Giugno</t>
  </si>
  <si>
    <t xml:space="preserve">Luglio</t>
  </si>
  <si>
    <t xml:space="preserve">Agosto</t>
  </si>
  <si>
    <t xml:space="preserve">Settembre</t>
  </si>
  <si>
    <t xml:space="preserve">Ottobre</t>
  </si>
  <si>
    <t xml:space="preserve">Novembre</t>
  </si>
  <si>
    <t xml:space="preserve">Dicembre</t>
  </si>
  <si>
    <t xml:space="preserve">Liste, legenda e istruzioni operative</t>
  </si>
  <si>
    <t xml:space="preserve">Valori ammessi - Categoria</t>
  </si>
  <si>
    <t xml:space="preserve">Valori ammessi - Stato</t>
  </si>
  <si>
    <t xml:space="preserve">Aliquote IVA selezionabili</t>
  </si>
  <si>
    <t xml:space="preserve">22%</t>
  </si>
  <si>
    <t xml:space="preserve">10%</t>
  </si>
  <si>
    <t xml:space="preserve">5%</t>
  </si>
  <si>
    <t xml:space="preserve">4%</t>
  </si>
  <si>
    <t xml:space="preserve">Legenda colori</t>
  </si>
  <si>
    <t xml:space="preserve">Sfondo giallo chiaro: cella compilabile manualmente</t>
  </si>
  <si>
    <t xml:space="preserve">Verde: importi positivi registrati</t>
  </si>
  <si>
    <t xml:space="preserve">Rosso: avvisi e scadenze superate</t>
  </si>
  <si>
    <t xml:space="preserve">Righe alternate: migliore leggibilità</t>
  </si>
  <si>
    <t xml:space="preserve">Istruzioni operative</t>
  </si>
  <si>
    <t xml:space="preserve">1. Compilare le celle con sfondo giallo (importi, date, contribuente, partita IVA).</t>
  </si>
  <si>
    <t xml:space="preserve">2. Selezionare Categoria, Stato e aliquota IVA dagli elenchi a discesa.</t>
  </si>
  <si>
    <t xml:space="preserve">3. La colonna Giorno e i Giorni alla scadenza si calcolano automaticamente.</t>
  </si>
  <si>
    <t xml:space="preserve">4. Aggiornare lo Stato a Pagata dopo ogni versamento F24.</t>
  </si>
  <si>
    <t xml:space="preserve">5. Non inserire credenziali, password o copie integrali di documenti.</t>
  </si>
  <si>
    <t xml:space="preserve">6. Minimizzare i dati personali secondo GDPR e indicazioni del Garante.</t>
  </si>
  <si>
    <t xml:space="preserve">Fonti ufficiali da consultare</t>
  </si>
  <si>
    <t xml:space="preserve">Agenzia delle Entrate - www.agenziaentrate.gov.it</t>
  </si>
  <si>
    <t xml:space="preserve">INPS - www.inps.it</t>
  </si>
  <si>
    <t xml:space="preserve">Portale Fatture e Corrispettivi (SdI)</t>
  </si>
  <si>
    <t xml:space="preserve">Garante per la protezione dei dati personali - www.garanteprivacy.it</t>
  </si>
  <si>
    <t xml:space="preserve">Siti istituzionali per eventuali proroghe e provvedimenti</t>
  </si>
  <si>
    <t xml:space="preserve">Avvertenze</t>
  </si>
  <si>
    <t xml:space="preserve">Date, codici tributo, soglie, aliquote e modalità di versamento possono cambiare.</t>
  </si>
  <si>
    <t xml:space="preserve">Le date 2026 sono informative: verificare sempre con le fonti ufficiali.</t>
  </si>
  <si>
    <t xml:space="preserve">Il modello non sostituisce il controllo del commercialista.</t>
  </si>
  <si>
    <t xml:space="preserve">Le aliquote IVA (22%, 10%, 5%, 4%) non vengono applicate automaticamente.</t>
  </si>
  <si>
    <t xml:space="preserve">Ultima verifica fonti (inserire data)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</si>
</sst>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&quot;€ &quot;#.##000"/>
    <numFmt numFmtId="167" formatCode="0%"/>
    <numFmt numFmtId="168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Cambria"/>
      <family val="0"/>
      <charset val="1"/>
    </font>
    <font>
      <b val="true"/>
      <sz val="11"/>
      <color rgb="FF16A34A"/>
      <name val="Cambria"/>
      <family val="0"/>
      <charset val="1"/>
    </font>
    <font>
      <b val="true"/>
      <sz val="13"/>
      <color rgb="FF1E293B"/>
      <name val="Cambria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E293B"/>
        <bgColor rgb="FF003366"/>
      </patternFill>
    </fill>
    <fill>
      <patternFill patternType="solid">
        <fgColor rgb="FFFFFBEB"/>
        <bgColor rgb="FFF8FAFC"/>
      </patternFill>
    </fill>
    <fill>
      <patternFill patternType="solid">
        <fgColor rgb="FFF8FAF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1E293B"/>
          <bgColor rgb="FF000000"/>
        </patternFill>
      </fill>
    </dxf>
    <dxf>
      <fill>
        <patternFill patternType="solid">
          <fgColor rgb="FFF8FAF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BEB"/>
          <bgColor rgb="FF000000"/>
        </patternFill>
      </fill>
    </dxf>
    <dxf>
      <fill>
        <patternFill patternType="solid">
          <fgColor rgb="FF16A34A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C0504D"/>
      <rgbColor rgb="FFFFFBEB"/>
      <rgbColor rgb="FFF8FAFC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14B8A6"/>
      <rgbColor rgb="FF9BBB59"/>
      <rgbColor rgb="FFFFCC00"/>
      <rgbColor rgb="FFFF9900"/>
      <rgbColor rgb="FFFF6600"/>
      <rgbColor rgb="FF8064A2"/>
      <rgbColor rgb="FF969696"/>
      <rgbColor rgb="FF003366"/>
      <rgbColor rgb="FF16A34A"/>
      <rgbColor rgb="FF003300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Importi da pagare per mese (2026)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Riepilogo!C12</c:f>
              <c:strCache>
                <c:ptCount val="1"/>
                <c:pt idx="0">
                  <c:v>Importo da pagare (€)</c:v>
                </c:pt>
              </c:strCache>
            </c:strRef>
          </c:tx>
          <c:spPr>
            <a:solidFill>
              <a:srgbClr val="14B8A6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Riepilogo!$A$13:$A$24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Riepilogo!$C$13:$C$24</c:f>
              <c:numCache>
                <c:formatCode>"€ "#.##000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4850</c:v>
                </c:pt>
                <c:pt idx="6">
                  <c:v>2130.75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1980.4</c:v>
                </c:pt>
              </c:numCache>
            </c:numRef>
          </c:val>
        </c:ser>
        <c:gapWidth val="150"/>
        <c:overlap val="0"/>
        <c:axId val="1550773"/>
        <c:axId val="91811460"/>
      </c:barChart>
      <c:catAx>
        <c:axId val="15507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1811460"/>
        <c:crosses val="autoZero"/>
        <c:auto val="1"/>
        <c:lblAlgn val="ctr"/>
        <c:lblOffset val="100"/>
        <c:noMultiLvlLbl val="0"/>
      </c:catAx>
      <c:valAx>
        <c:axId val="9181146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€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&quot;€ &quot;#.##0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550773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Scadenze per stato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Riepilogo!E3</c:f>
              <c:strCache>
                <c:ptCount val="1"/>
                <c:pt idx="0">
                  <c:v>Conteggio</c:v>
                </c:pt>
              </c:strCache>
            </c:strRef>
          </c:tx>
          <c:spPr>
            <a:solidFill>
              <a:srgbClr val="4F81BD"/>
            </a:solidFill>
            <a:ln w="1260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1260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1260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1260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1260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</c:dLbls>
          <c:cat>
            <c:strRef>
              <c:f>Riepilogo!$D$4:$D$7</c:f>
              <c:strCache>
                <c:ptCount val="4"/>
                <c:pt idx="0">
                  <c:v>Da pagare</c:v>
                </c:pt>
                <c:pt idx="1">
                  <c:v>Pagata</c:v>
                </c:pt>
                <c:pt idx="2">
                  <c:v>Non applicabile</c:v>
                </c:pt>
                <c:pt idx="3">
                  <c:v>Da verificare</c:v>
                </c:pt>
              </c:strCache>
            </c:strRef>
          </c:cat>
          <c:val>
            <c:numRef>
              <c:f>Riepilogo!$E$4:$E$7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firstSliceAng val="0"/>
        <c:holeSize val="50"/>
      </c:doughnutChart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26</xdr:row>
      <xdr:rowOff>0</xdr:rowOff>
    </xdr:from>
    <xdr:to>
      <xdr:col>3</xdr:col>
      <xdr:colOff>1263240</xdr:colOff>
      <xdr:row>41</xdr:row>
      <xdr:rowOff>21960</xdr:rowOff>
    </xdr:to>
    <xdr:graphicFrame>
      <xdr:nvGraphicFramePr>
        <xdr:cNvPr id="1" name="Chart 1"/>
        <xdr:cNvGraphicFramePr/>
      </xdr:nvGraphicFramePr>
      <xdr:xfrm>
        <a:off x="0" y="4962600"/>
        <a:ext cx="6479280" cy="287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26</xdr:row>
      <xdr:rowOff>0</xdr:rowOff>
    </xdr:from>
    <xdr:to>
      <xdr:col>5</xdr:col>
      <xdr:colOff>1202760</xdr:colOff>
      <xdr:row>41</xdr:row>
      <xdr:rowOff>21960</xdr:rowOff>
    </xdr:to>
    <xdr:graphicFrame>
      <xdr:nvGraphicFramePr>
        <xdr:cNvPr id="2" name="Chart 2"/>
        <xdr:cNvGraphicFramePr/>
      </xdr:nvGraphicFramePr>
      <xdr:xfrm>
        <a:off x="5216040" y="4962600"/>
        <a:ext cx="3599280" cy="287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13"/>
    <col collapsed="false" customWidth="true" hidden="false" outlineLevel="0" max="3" min="3" style="1" width="12"/>
    <col collapsed="false" customWidth="true" hidden="false" outlineLevel="0" max="4" min="4" style="1" width="38"/>
    <col collapsed="false" customWidth="true" hidden="false" outlineLevel="0" max="8" min="5" style="1" width="22"/>
    <col collapsed="false" customWidth="true" hidden="false" outlineLevel="0" max="9" min="9" style="1" width="32"/>
    <col collapsed="false" customWidth="true" hidden="false" outlineLevel="0" max="10" min="10" style="1" width="18"/>
    <col collapsed="false" customWidth="true" hidden="false" outlineLevel="0" max="11" min="11" style="1" width="13"/>
    <col collapsed="false" customWidth="true" hidden="false" outlineLevel="0" max="12" min="12" style="1" width="9"/>
    <col collapsed="false" customWidth="true" hidden="false" outlineLevel="0" max="13" min="13" style="1" width="15"/>
    <col collapsed="false" customWidth="true" hidden="false" outlineLevel="0" max="14" min="14" style="1" width="14"/>
    <col collapsed="false" customWidth="true" hidden="false" outlineLevel="0" max="15" min="15" style="1" width="18"/>
    <col collapsed="false" customWidth="true" hidden="false" outlineLevel="0" max="16" min="16" style="1" width="45"/>
  </cols>
  <sheetData>
    <row r="1" customFormat="false" ht="23.2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customFormat="false" ht="15" hidden="false" customHeight="true" outlineLevel="0" collapsed="false">
      <c r="A2" s="3" t="n">
        <v>1</v>
      </c>
      <c r="B2" s="4" t="n">
        <v>46038</v>
      </c>
      <c r="C2" s="3" t="str">
        <f aca="false">IFERROR(TEXT(B2,"dddd"),0)</f>
        <v>Friday</v>
      </c>
      <c r="D2" s="3" t="s">
        <v>16</v>
      </c>
      <c r="E2" s="5" t="s">
        <v>17</v>
      </c>
      <c r="F2" s="3" t="s">
        <v>18</v>
      </c>
      <c r="G2" s="3" t="s">
        <v>19</v>
      </c>
      <c r="H2" s="3" t="s">
        <v>20</v>
      </c>
      <c r="I2" s="6" t="s">
        <v>21</v>
      </c>
      <c r="J2" s="6" t="s">
        <v>22</v>
      </c>
      <c r="K2" s="7" t="n">
        <v>1850</v>
      </c>
      <c r="L2" s="8" t="n">
        <v>0.22</v>
      </c>
      <c r="M2" s="5" t="s">
        <v>23</v>
      </c>
      <c r="N2" s="9" t="n">
        <v>46038</v>
      </c>
      <c r="O2" s="10" t="n">
        <f aca="true">IFERROR(B2-TODAY(),0)</f>
        <v>-204</v>
      </c>
      <c r="P2" s="3" t="s">
        <v>24</v>
      </c>
    </row>
    <row r="3" customFormat="false" ht="15" hidden="false" customHeight="true" outlineLevel="0" collapsed="false">
      <c r="A3" s="11" t="n">
        <v>2</v>
      </c>
      <c r="B3" s="12" t="n">
        <v>46069</v>
      </c>
      <c r="C3" s="11" t="str">
        <f aca="false">IFERROR(TEXT(B3,"dddd"),0)</f>
        <v>Monday</v>
      </c>
      <c r="D3" s="11" t="s">
        <v>25</v>
      </c>
      <c r="E3" s="13" t="s">
        <v>19</v>
      </c>
      <c r="F3" s="11" t="s">
        <v>18</v>
      </c>
      <c r="G3" s="11" t="s">
        <v>19</v>
      </c>
      <c r="H3" s="11" t="s">
        <v>26</v>
      </c>
      <c r="I3" s="6" t="s">
        <v>27</v>
      </c>
      <c r="J3" s="6" t="s">
        <v>28</v>
      </c>
      <c r="K3" s="7" t="n">
        <v>720.5</v>
      </c>
      <c r="L3" s="8" t="n">
        <v>0.22</v>
      </c>
      <c r="M3" s="13" t="s">
        <v>23</v>
      </c>
      <c r="N3" s="9" t="n">
        <v>46068</v>
      </c>
      <c r="O3" s="14" t="n">
        <f aca="true">IFERROR(B3-TODAY(),0)</f>
        <v>-173</v>
      </c>
      <c r="P3" s="11" t="s">
        <v>29</v>
      </c>
    </row>
    <row r="4" customFormat="false" ht="15" hidden="false" customHeight="true" outlineLevel="0" collapsed="false">
      <c r="A4" s="3" t="n">
        <v>3</v>
      </c>
      <c r="B4" s="4" t="n">
        <v>46099</v>
      </c>
      <c r="C4" s="3" t="str">
        <f aca="false">IFERROR(TEXT(B4,"dddd"),0)</f>
        <v>Wednesday</v>
      </c>
      <c r="D4" s="3" t="s">
        <v>30</v>
      </c>
      <c r="E4" s="5" t="s">
        <v>31</v>
      </c>
      <c r="F4" s="3" t="s">
        <v>31</v>
      </c>
      <c r="G4" s="3" t="s">
        <v>19</v>
      </c>
      <c r="H4" s="3" t="s">
        <v>32</v>
      </c>
      <c r="I4" s="6" t="s">
        <v>33</v>
      </c>
      <c r="J4" s="6" t="s">
        <v>34</v>
      </c>
      <c r="K4" s="7" t="n">
        <v>980</v>
      </c>
      <c r="L4" s="8" t="n">
        <v>0.22</v>
      </c>
      <c r="M4" s="5" t="s">
        <v>23</v>
      </c>
      <c r="N4" s="9" t="n">
        <v>46099</v>
      </c>
      <c r="O4" s="10" t="n">
        <f aca="true">IFERROR(B4-TODAY(),0)</f>
        <v>-143</v>
      </c>
      <c r="P4" s="3" t="s">
        <v>35</v>
      </c>
    </row>
    <row r="5" customFormat="false" ht="15" hidden="false" customHeight="true" outlineLevel="0" collapsed="false">
      <c r="A5" s="11" t="n">
        <v>4</v>
      </c>
      <c r="B5" s="12" t="n">
        <v>46142</v>
      </c>
      <c r="C5" s="11" t="str">
        <f aca="false">IFERROR(TEXT(B5,"dddd"),0)</f>
        <v>Thursday</v>
      </c>
      <c r="D5" s="11" t="s">
        <v>36</v>
      </c>
      <c r="E5" s="13" t="s">
        <v>17</v>
      </c>
      <c r="F5" s="11" t="s">
        <v>18</v>
      </c>
      <c r="G5" s="11" t="s">
        <v>37</v>
      </c>
      <c r="H5" s="11" t="s">
        <v>38</v>
      </c>
      <c r="I5" s="6" t="s">
        <v>21</v>
      </c>
      <c r="J5" s="6" t="s">
        <v>22</v>
      </c>
      <c r="K5" s="7" t="n">
        <v>0</v>
      </c>
      <c r="L5" s="8" t="n">
        <v>0.22</v>
      </c>
      <c r="M5" s="13" t="s">
        <v>39</v>
      </c>
      <c r="N5" s="9"/>
      <c r="O5" s="14" t="n">
        <f aca="true">IFERROR(B5-TODAY(),0)</f>
        <v>-100</v>
      </c>
      <c r="P5" s="11" t="s">
        <v>40</v>
      </c>
    </row>
    <row r="6" customFormat="false" ht="15" hidden="false" customHeight="true" outlineLevel="0" collapsed="false">
      <c r="A6" s="3" t="n">
        <v>5</v>
      </c>
      <c r="B6" s="4" t="n">
        <v>46190</v>
      </c>
      <c r="C6" s="3" t="str">
        <f aca="false">IFERROR(TEXT(B6,"dddd"),0)</f>
        <v>Wednesday</v>
      </c>
      <c r="D6" s="3" t="s">
        <v>41</v>
      </c>
      <c r="E6" s="5" t="s">
        <v>42</v>
      </c>
      <c r="F6" s="3" t="s">
        <v>18</v>
      </c>
      <c r="G6" s="3" t="s">
        <v>19</v>
      </c>
      <c r="H6" s="3" t="s">
        <v>43</v>
      </c>
      <c r="I6" s="6" t="s">
        <v>44</v>
      </c>
      <c r="J6" s="6" t="s">
        <v>45</v>
      </c>
      <c r="K6" s="7" t="n">
        <v>4850</v>
      </c>
      <c r="L6" s="8" t="n">
        <v>0.22</v>
      </c>
      <c r="M6" s="5" t="s">
        <v>46</v>
      </c>
      <c r="N6" s="9"/>
      <c r="O6" s="10" t="n">
        <f aca="true">IFERROR(B6-TODAY(),0)</f>
        <v>-52</v>
      </c>
      <c r="P6" s="3" t="s">
        <v>47</v>
      </c>
    </row>
    <row r="7" customFormat="false" ht="15" hidden="false" customHeight="true" outlineLevel="0" collapsed="false">
      <c r="A7" s="11" t="n">
        <v>6</v>
      </c>
      <c r="B7" s="12" t="n">
        <v>46219</v>
      </c>
      <c r="C7" s="11" t="str">
        <f aca="false">IFERROR(TEXT(B7,"dddd"),0)</f>
        <v>Thursday</v>
      </c>
      <c r="D7" s="11" t="s">
        <v>48</v>
      </c>
      <c r="E7" s="13" t="s">
        <v>17</v>
      </c>
      <c r="F7" s="11" t="s">
        <v>18</v>
      </c>
      <c r="G7" s="11" t="s">
        <v>19</v>
      </c>
      <c r="H7" s="11" t="s">
        <v>49</v>
      </c>
      <c r="I7" s="6" t="s">
        <v>21</v>
      </c>
      <c r="J7" s="6" t="s">
        <v>22</v>
      </c>
      <c r="K7" s="7" t="n">
        <v>2130.75</v>
      </c>
      <c r="L7" s="8" t="n">
        <v>0.22</v>
      </c>
      <c r="M7" s="13" t="s">
        <v>46</v>
      </c>
      <c r="N7" s="9"/>
      <c r="O7" s="14" t="n">
        <f aca="true">IFERROR(B7-TODAY(),0)</f>
        <v>-23</v>
      </c>
      <c r="P7" s="11" t="s">
        <v>50</v>
      </c>
    </row>
    <row r="8" customFormat="false" ht="15" hidden="false" customHeight="true" outlineLevel="0" collapsed="false">
      <c r="A8" s="3" t="n">
        <v>7</v>
      </c>
      <c r="B8" s="4" t="n">
        <v>46254</v>
      </c>
      <c r="C8" s="3" t="str">
        <f aca="false">IFERROR(TEXT(B8,"dddd"),0)</f>
        <v>Thursday</v>
      </c>
      <c r="D8" s="3" t="s">
        <v>51</v>
      </c>
      <c r="E8" s="5" t="s">
        <v>31</v>
      </c>
      <c r="F8" s="3" t="s">
        <v>31</v>
      </c>
      <c r="G8" s="3" t="s">
        <v>19</v>
      </c>
      <c r="H8" s="3" t="s">
        <v>32</v>
      </c>
      <c r="I8" s="6" t="s">
        <v>33</v>
      </c>
      <c r="J8" s="6" t="s">
        <v>34</v>
      </c>
      <c r="K8" s="7" t="n">
        <v>995</v>
      </c>
      <c r="L8" s="8" t="n">
        <v>0.22</v>
      </c>
      <c r="M8" s="5" t="s">
        <v>52</v>
      </c>
      <c r="N8" s="9"/>
      <c r="O8" s="10" t="n">
        <f aca="true">IFERROR(B8-TODAY(),0)</f>
        <v>12</v>
      </c>
      <c r="P8" s="3" t="s">
        <v>53</v>
      </c>
    </row>
    <row r="9" customFormat="false" ht="15" hidden="false" customHeight="true" outlineLevel="0" collapsed="false">
      <c r="A9" s="11" t="n">
        <v>8</v>
      </c>
      <c r="B9" s="12" t="n">
        <v>46281</v>
      </c>
      <c r="C9" s="11" t="str">
        <f aca="false">IFERROR(TEXT(B9,"dddd"),0)</f>
        <v>Wednesday</v>
      </c>
      <c r="D9" s="11" t="s">
        <v>54</v>
      </c>
      <c r="E9" s="13" t="s">
        <v>55</v>
      </c>
      <c r="F9" s="11" t="s">
        <v>18</v>
      </c>
      <c r="G9" s="11" t="s">
        <v>56</v>
      </c>
      <c r="H9" s="11" t="s">
        <v>56</v>
      </c>
      <c r="I9" s="6" t="s">
        <v>27</v>
      </c>
      <c r="J9" s="6" t="s">
        <v>28</v>
      </c>
      <c r="K9" s="7" t="n">
        <v>180</v>
      </c>
      <c r="L9" s="8" t="n">
        <v>0.22</v>
      </c>
      <c r="M9" s="13" t="s">
        <v>23</v>
      </c>
      <c r="N9" s="9" t="n">
        <v>46275</v>
      </c>
      <c r="O9" s="14" t="n">
        <f aca="true">IFERROR(B9-TODAY(),0)</f>
        <v>39</v>
      </c>
      <c r="P9" s="11" t="s">
        <v>57</v>
      </c>
    </row>
    <row r="10" customFormat="false" ht="15" hidden="false" customHeight="true" outlineLevel="0" collapsed="false">
      <c r="A10" s="3" t="n">
        <v>9</v>
      </c>
      <c r="B10" s="4" t="n">
        <v>46326</v>
      </c>
      <c r="C10" s="3" t="str">
        <f aca="false">IFERROR(TEXT(B10,"dddd"),0)</f>
        <v>Saturday</v>
      </c>
      <c r="D10" s="3" t="s">
        <v>58</v>
      </c>
      <c r="E10" s="5" t="s">
        <v>59</v>
      </c>
      <c r="F10" s="3" t="s">
        <v>18</v>
      </c>
      <c r="G10" s="3" t="s">
        <v>60</v>
      </c>
      <c r="H10" s="3" t="s">
        <v>61</v>
      </c>
      <c r="I10" s="6" t="s">
        <v>62</v>
      </c>
      <c r="J10" s="6" t="s">
        <v>63</v>
      </c>
      <c r="K10" s="7" t="n">
        <v>1640</v>
      </c>
      <c r="L10" s="8" t="n">
        <v>0.22</v>
      </c>
      <c r="M10" s="5" t="s">
        <v>52</v>
      </c>
      <c r="N10" s="9"/>
      <c r="O10" s="10" t="n">
        <f aca="true">IFERROR(B10-TODAY(),0)</f>
        <v>84</v>
      </c>
      <c r="P10" s="3" t="s">
        <v>64</v>
      </c>
    </row>
    <row r="11" customFormat="false" ht="15" hidden="false" customHeight="true" outlineLevel="0" collapsed="false">
      <c r="A11" s="11" t="n">
        <v>10</v>
      </c>
      <c r="B11" s="12" t="n">
        <v>46372</v>
      </c>
      <c r="C11" s="11" t="str">
        <f aca="false">IFERROR(TEXT(B11,"dddd"),0)</f>
        <v>Wednesday</v>
      </c>
      <c r="D11" s="11" t="s">
        <v>65</v>
      </c>
      <c r="E11" s="13" t="s">
        <v>17</v>
      </c>
      <c r="F11" s="11" t="s">
        <v>18</v>
      </c>
      <c r="G11" s="11" t="s">
        <v>19</v>
      </c>
      <c r="H11" s="11" t="s">
        <v>66</v>
      </c>
      <c r="I11" s="6" t="s">
        <v>21</v>
      </c>
      <c r="J11" s="6" t="s">
        <v>22</v>
      </c>
      <c r="K11" s="7" t="n">
        <v>1980.4</v>
      </c>
      <c r="L11" s="8" t="n">
        <v>0.22</v>
      </c>
      <c r="M11" s="13" t="s">
        <v>46</v>
      </c>
      <c r="N11" s="9"/>
      <c r="O11" s="14" t="n">
        <f aca="true">IFERROR(B11-TODAY(),0)</f>
        <v>130</v>
      </c>
      <c r="P11" s="11" t="s">
        <v>67</v>
      </c>
    </row>
  </sheetData>
  <autoFilter ref="A1:P11"/>
  <dataValidations count="3">
    <dataValidation allowBlank="true" errorStyle="stop" operator="between" showDropDown="false" showErrorMessage="true" showInputMessage="true" sqref="E2:E200" type="list">
      <formula1>"Imposte,IVA,INPS,Dichiarazioni,F24,Fatturazione elettronica,Altro"</formula1>
      <formula2>0</formula2>
    </dataValidation>
    <dataValidation allowBlank="true" errorStyle="stop" operator="between" showDropDown="false" showErrorMessage="true" showInputMessage="true" sqref="M2:M200" type="list">
      <formula1>"Da pagare,Pagata,Non applicabile,Da verificare"</formula1>
      <formula2>0</formula2>
    </dataValidation>
    <dataValidation allowBlank="true" errorStyle="stop" operator="between" showDropDown="false" showErrorMessage="true" showInputMessage="true" sqref="L2:L200" type="list">
      <formula1>"0.22,0.1,0.05,0.04"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22"/>
    <col collapsed="false" customWidth="true" hidden="false" outlineLevel="0" max="5" min="5" style="1" width="12"/>
    <col collapsed="false" customWidth="true" hidden="false" outlineLevel="0" max="6" min="6" style="1" width="26"/>
    <col collapsed="false" customWidth="true" hidden="false" outlineLevel="0" max="7" min="7" style="1" width="16"/>
  </cols>
  <sheetData>
    <row r="1" customFormat="false" ht="15.75" hidden="false" customHeight="true" outlineLevel="0" collapsed="false">
      <c r="A1" s="15" t="s">
        <v>68</v>
      </c>
    </row>
    <row r="3" customFormat="false" ht="15" hidden="false" customHeight="true" outlineLevel="0" collapsed="false">
      <c r="A3" s="16" t="s">
        <v>69</v>
      </c>
      <c r="B3" s="16" t="s">
        <v>70</v>
      </c>
      <c r="D3" s="16" t="s">
        <v>12</v>
      </c>
      <c r="E3" s="16" t="s">
        <v>71</v>
      </c>
      <c r="F3" s="16" t="s">
        <v>4</v>
      </c>
      <c r="G3" s="16" t="s">
        <v>10</v>
      </c>
    </row>
    <row r="4" customFormat="false" ht="15" hidden="false" customHeight="true" outlineLevel="0" collapsed="false">
      <c r="A4" s="3" t="s">
        <v>72</v>
      </c>
      <c r="B4" s="17" t="n">
        <f aca="false">IFERROR(COUNTA(Calendario!B2:B200),0)</f>
        <v>10</v>
      </c>
      <c r="D4" s="3" t="s">
        <v>46</v>
      </c>
      <c r="E4" s="3" t="n">
        <f aca="false">IFERROR(COUNTIF(Calendario!M2:M200,"Da pagare"),0)</f>
        <v>3</v>
      </c>
      <c r="F4" s="3" t="s">
        <v>42</v>
      </c>
      <c r="G4" s="18" t="n">
        <f aca="false">IFERROR(SUMIF(Calendario!E2:E200,"Imposte",Calendario!K2:K200),0)</f>
        <v>4850</v>
      </c>
    </row>
    <row r="5" customFormat="false" ht="15" hidden="false" customHeight="true" outlineLevel="0" collapsed="false">
      <c r="A5" s="3" t="s">
        <v>73</v>
      </c>
      <c r="B5" s="17" t="n">
        <f aca="false">IFERROR(COUNTIF(Calendario!M2:M200,"Da pagare")+COUNTIF(Calendario!M2:M200,"Da verificare"),0)</f>
        <v>5</v>
      </c>
      <c r="D5" s="3" t="s">
        <v>23</v>
      </c>
      <c r="E5" s="3" t="n">
        <f aca="false">IFERROR(COUNTIF(Calendario!M2:M200,"Pagata"),0)</f>
        <v>4</v>
      </c>
      <c r="F5" s="3" t="s">
        <v>17</v>
      </c>
      <c r="G5" s="18" t="n">
        <f aca="false">IFERROR(SUMIF(Calendario!E2:E200,"IVA",Calendario!K2:K200),0)</f>
        <v>5961.15</v>
      </c>
    </row>
    <row r="6" customFormat="false" ht="15" hidden="false" customHeight="true" outlineLevel="0" collapsed="false">
      <c r="A6" s="3" t="s">
        <v>74</v>
      </c>
      <c r="B6" s="17" t="n">
        <f aca="false">IFERROR(COUNTIF(Calendario!M2:M200,"Pagata"),0)</f>
        <v>4</v>
      </c>
      <c r="D6" s="3" t="s">
        <v>39</v>
      </c>
      <c r="E6" s="3" t="n">
        <f aca="false">IFERROR(COUNTIF(Calendario!M2:M200,"Non applicabile"),0)</f>
        <v>1</v>
      </c>
      <c r="F6" s="3" t="s">
        <v>31</v>
      </c>
      <c r="G6" s="18" t="n">
        <f aca="false">IFERROR(SUMIF(Calendario!E2:E200,"INPS",Calendario!K2:K200),0)</f>
        <v>1975</v>
      </c>
    </row>
    <row r="7" customFormat="false" ht="15" hidden="false" customHeight="true" outlineLevel="0" collapsed="false">
      <c r="A7" s="3" t="s">
        <v>75</v>
      </c>
      <c r="B7" s="17" t="n">
        <f aca="true">IFERROR(SUMPRODUCT((Calendario!B2:B200&lt;TODAY())*(Calendario!M2:M200="Da pagare")),0)</f>
        <v>2</v>
      </c>
      <c r="D7" s="3" t="s">
        <v>52</v>
      </c>
      <c r="E7" s="3" t="n">
        <f aca="false">IFERROR(COUNTIF(Calendario!M2:M200,"Da verificare"),0)</f>
        <v>2</v>
      </c>
      <c r="F7" s="3" t="s">
        <v>59</v>
      </c>
      <c r="G7" s="18" t="n">
        <f aca="false">IFERROR(SUMIF(Calendario!E2:E200,"Dichiarazioni",Calendario!K2:K200),0)</f>
        <v>1640</v>
      </c>
    </row>
    <row r="8" customFormat="false" ht="15" hidden="false" customHeight="true" outlineLevel="0" collapsed="false">
      <c r="A8" s="3" t="s">
        <v>76</v>
      </c>
      <c r="B8" s="19" t="n">
        <f aca="false">IFERROR(SUM(Calendario!K2:K200),0)</f>
        <v>15326.65</v>
      </c>
      <c r="F8" s="3" t="s">
        <v>19</v>
      </c>
      <c r="G8" s="18" t="n">
        <f aca="false">IFERROR(SUMIF(Calendario!E2:E200,"F24",Calendario!K2:K200),0)</f>
        <v>720.5</v>
      </c>
    </row>
    <row r="9" customFormat="false" ht="15" hidden="false" customHeight="true" outlineLevel="0" collapsed="false">
      <c r="A9" s="3" t="s">
        <v>77</v>
      </c>
      <c r="B9" s="19" t="n">
        <f aca="false">IFERROR(SUMIF(Calendario!M2:M200,"Da pagare",Calendario!K2:K200),0)</f>
        <v>8961.15</v>
      </c>
      <c r="F9" s="3" t="s">
        <v>55</v>
      </c>
      <c r="G9" s="18" t="n">
        <f aca="false">IFERROR(SUMIF(Calendario!E2:E200,"Fatturazione elettronica",Calendario!K2:K200),0)</f>
        <v>180</v>
      </c>
    </row>
    <row r="10" customFormat="false" ht="15" hidden="false" customHeight="true" outlineLevel="0" collapsed="false">
      <c r="F10" s="3" t="s">
        <v>78</v>
      </c>
      <c r="G10" s="18" t="n">
        <f aca="false">IFERROR(SUMIF(Calendario!E2:E200,"Altro",Calendario!K2:K200),0)</f>
        <v>0</v>
      </c>
    </row>
    <row r="12" customFormat="false" ht="15" hidden="false" customHeight="true" outlineLevel="0" collapsed="false">
      <c r="A12" s="16" t="s">
        <v>79</v>
      </c>
      <c r="B12" s="16" t="s">
        <v>80</v>
      </c>
      <c r="C12" s="16" t="s">
        <v>81</v>
      </c>
    </row>
    <row r="13" customFormat="false" ht="15" hidden="false" customHeight="true" outlineLevel="0" collapsed="false">
      <c r="A13" s="3" t="s">
        <v>82</v>
      </c>
      <c r="B13" s="18" t="n">
        <f aca="false">IFERROR(SUMIFS(Calendario!K2:K200,Calendario!B2:B200,"&gt;="&amp;D13,Calendario!B2:B200,"&lt;"&amp;EDATE(D13,1)),0)</f>
        <v>1850</v>
      </c>
      <c r="C13" s="18" t="n">
        <f aca="false">IFERROR(SUMIFS(Calendario!K2:K200,Calendario!B2:B200,"&gt;="&amp;D13,Calendario!B2:B200,"&lt;"&amp;EDATE(D13,1),Calendario!M2:M200,"Da pagare"),0)</f>
        <v>0</v>
      </c>
      <c r="D13" s="20" t="n">
        <v>46023</v>
      </c>
    </row>
    <row r="14" customFormat="false" ht="15" hidden="false" customHeight="true" outlineLevel="0" collapsed="false">
      <c r="A14" s="3" t="s">
        <v>83</v>
      </c>
      <c r="B14" s="18" t="n">
        <f aca="false">IFERROR(SUMIFS(Calendario!K2:K200,Calendario!B2:B200,"&gt;="&amp;D14,Calendario!B2:B200,"&lt;"&amp;EDATE(D14,1)),0)</f>
        <v>720.5</v>
      </c>
      <c r="C14" s="18" t="n">
        <f aca="false">IFERROR(SUMIFS(Calendario!K2:K200,Calendario!B2:B200,"&gt;="&amp;D14,Calendario!B2:B200,"&lt;"&amp;EDATE(D14,1),Calendario!M2:M200,"Da pagare"),0)</f>
        <v>0</v>
      </c>
      <c r="D14" s="20" t="n">
        <v>46054</v>
      </c>
    </row>
    <row r="15" customFormat="false" ht="15" hidden="false" customHeight="true" outlineLevel="0" collapsed="false">
      <c r="A15" s="3" t="s">
        <v>84</v>
      </c>
      <c r="B15" s="18" t="n">
        <f aca="false">IFERROR(SUMIFS(Calendario!K2:K200,Calendario!B2:B200,"&gt;="&amp;D15,Calendario!B2:B200,"&lt;"&amp;EDATE(D15,1)),0)</f>
        <v>980</v>
      </c>
      <c r="C15" s="18" t="n">
        <f aca="false">IFERROR(SUMIFS(Calendario!K2:K200,Calendario!B2:B200,"&gt;="&amp;D15,Calendario!B2:B200,"&lt;"&amp;EDATE(D15,1),Calendario!M2:M200,"Da pagare"),0)</f>
        <v>0</v>
      </c>
      <c r="D15" s="20" t="n">
        <v>46082</v>
      </c>
    </row>
    <row r="16" customFormat="false" ht="15" hidden="false" customHeight="true" outlineLevel="0" collapsed="false">
      <c r="A16" s="3" t="s">
        <v>85</v>
      </c>
      <c r="B16" s="18" t="n">
        <f aca="false">IFERROR(SUMIFS(Calendario!K2:K200,Calendario!B2:B200,"&gt;="&amp;D16,Calendario!B2:B200,"&lt;"&amp;EDATE(D16,1)),0)</f>
        <v>0</v>
      </c>
      <c r="C16" s="18" t="n">
        <f aca="false">IFERROR(SUMIFS(Calendario!K2:K200,Calendario!B2:B200,"&gt;="&amp;D16,Calendario!B2:B200,"&lt;"&amp;EDATE(D16,1),Calendario!M2:M200,"Da pagare"),0)</f>
        <v>0</v>
      </c>
      <c r="D16" s="20" t="n">
        <v>46113</v>
      </c>
    </row>
    <row r="17" customFormat="false" ht="15" hidden="false" customHeight="true" outlineLevel="0" collapsed="false">
      <c r="A17" s="3" t="s">
        <v>86</v>
      </c>
      <c r="B17" s="18" t="n">
        <f aca="false">IFERROR(SUMIFS(Calendario!K2:K200,Calendario!B2:B200,"&gt;="&amp;D17,Calendario!B2:B200,"&lt;"&amp;EDATE(D17,1)),0)</f>
        <v>0</v>
      </c>
      <c r="C17" s="18" t="n">
        <f aca="false">IFERROR(SUMIFS(Calendario!K2:K200,Calendario!B2:B200,"&gt;="&amp;D17,Calendario!B2:B200,"&lt;"&amp;EDATE(D17,1),Calendario!M2:M200,"Da pagare"),0)</f>
        <v>0</v>
      </c>
      <c r="D17" s="20" t="n">
        <v>46143</v>
      </c>
    </row>
    <row r="18" customFormat="false" ht="15" hidden="false" customHeight="true" outlineLevel="0" collapsed="false">
      <c r="A18" s="3" t="s">
        <v>87</v>
      </c>
      <c r="B18" s="18" t="n">
        <f aca="false">IFERROR(SUMIFS(Calendario!K2:K200,Calendario!B2:B200,"&gt;="&amp;D18,Calendario!B2:B200,"&lt;"&amp;EDATE(D18,1)),0)</f>
        <v>4850</v>
      </c>
      <c r="C18" s="18" t="n">
        <f aca="false">IFERROR(SUMIFS(Calendario!K2:K200,Calendario!B2:B200,"&gt;="&amp;D18,Calendario!B2:B200,"&lt;"&amp;EDATE(D18,1),Calendario!M2:M200,"Da pagare"),0)</f>
        <v>4850</v>
      </c>
      <c r="D18" s="20" t="n">
        <v>46174</v>
      </c>
    </row>
    <row r="19" customFormat="false" ht="15" hidden="false" customHeight="true" outlineLevel="0" collapsed="false">
      <c r="A19" s="3" t="s">
        <v>88</v>
      </c>
      <c r="B19" s="18" t="n">
        <f aca="false">IFERROR(SUMIFS(Calendario!K2:K200,Calendario!B2:B200,"&gt;="&amp;D19,Calendario!B2:B200,"&lt;"&amp;EDATE(D19,1)),0)</f>
        <v>2130.75</v>
      </c>
      <c r="C19" s="18" t="n">
        <f aca="false">IFERROR(SUMIFS(Calendario!K2:K200,Calendario!B2:B200,"&gt;="&amp;D19,Calendario!B2:B200,"&lt;"&amp;EDATE(D19,1),Calendario!M2:M200,"Da pagare"),0)</f>
        <v>2130.75</v>
      </c>
      <c r="D19" s="20" t="n">
        <v>46204</v>
      </c>
    </row>
    <row r="20" customFormat="false" ht="15" hidden="false" customHeight="true" outlineLevel="0" collapsed="false">
      <c r="A20" s="3" t="s">
        <v>89</v>
      </c>
      <c r="B20" s="18" t="n">
        <f aca="false">IFERROR(SUMIFS(Calendario!K2:K200,Calendario!B2:B200,"&gt;="&amp;D20,Calendario!B2:B200,"&lt;"&amp;EDATE(D20,1)),0)</f>
        <v>995</v>
      </c>
      <c r="C20" s="18" t="n">
        <f aca="false">IFERROR(SUMIFS(Calendario!K2:K200,Calendario!B2:B200,"&gt;="&amp;D20,Calendario!B2:B200,"&lt;"&amp;EDATE(D20,1),Calendario!M2:M200,"Da pagare"),0)</f>
        <v>0</v>
      </c>
      <c r="D20" s="20" t="n">
        <v>46235</v>
      </c>
    </row>
    <row r="21" customFormat="false" ht="15" hidden="false" customHeight="true" outlineLevel="0" collapsed="false">
      <c r="A21" s="3" t="s">
        <v>90</v>
      </c>
      <c r="B21" s="18" t="n">
        <f aca="false">IFERROR(SUMIFS(Calendario!K2:K200,Calendario!B2:B200,"&gt;="&amp;D21,Calendario!B2:B200,"&lt;"&amp;EDATE(D21,1)),0)</f>
        <v>180</v>
      </c>
      <c r="C21" s="18" t="n">
        <f aca="false">IFERROR(SUMIFS(Calendario!K2:K200,Calendario!B2:B200,"&gt;="&amp;D21,Calendario!B2:B200,"&lt;"&amp;EDATE(D21,1),Calendario!M2:M200,"Da pagare"),0)</f>
        <v>0</v>
      </c>
      <c r="D21" s="20" t="n">
        <v>46266</v>
      </c>
    </row>
    <row r="22" customFormat="false" ht="15" hidden="false" customHeight="true" outlineLevel="0" collapsed="false">
      <c r="A22" s="3" t="s">
        <v>91</v>
      </c>
      <c r="B22" s="18" t="n">
        <f aca="false">IFERROR(SUMIFS(Calendario!K2:K200,Calendario!B2:B200,"&gt;="&amp;D22,Calendario!B2:B200,"&lt;"&amp;EDATE(D22,1)),0)</f>
        <v>1640</v>
      </c>
      <c r="C22" s="18" t="n">
        <f aca="false">IFERROR(SUMIFS(Calendario!K2:K200,Calendario!B2:B200,"&gt;="&amp;D22,Calendario!B2:B200,"&lt;"&amp;EDATE(D22,1),Calendario!M2:M200,"Da pagare"),0)</f>
        <v>0</v>
      </c>
      <c r="D22" s="20" t="n">
        <v>46296</v>
      </c>
    </row>
    <row r="23" customFormat="false" ht="15" hidden="false" customHeight="true" outlineLevel="0" collapsed="false">
      <c r="A23" s="3" t="s">
        <v>92</v>
      </c>
      <c r="B23" s="18" t="n">
        <f aca="false">IFERROR(SUMIFS(Calendario!K2:K200,Calendario!B2:B200,"&gt;="&amp;D23,Calendario!B2:B200,"&lt;"&amp;EDATE(D23,1)),0)</f>
        <v>0</v>
      </c>
      <c r="C23" s="18" t="n">
        <f aca="false">IFERROR(SUMIFS(Calendario!K2:K200,Calendario!B2:B200,"&gt;="&amp;D23,Calendario!B2:B200,"&lt;"&amp;EDATE(D23,1),Calendario!M2:M200,"Da pagare"),0)</f>
        <v>0</v>
      </c>
      <c r="D23" s="20" t="n">
        <v>46327</v>
      </c>
    </row>
    <row r="24" customFormat="false" ht="15" hidden="false" customHeight="true" outlineLevel="0" collapsed="false">
      <c r="A24" s="3" t="s">
        <v>93</v>
      </c>
      <c r="B24" s="18" t="n">
        <f aca="false">IFERROR(SUMIFS(Calendario!K2:K200,Calendario!B2:B200,"&gt;="&amp;D24,Calendario!B2:B200,"&lt;"&amp;EDATE(D24,1)),0)</f>
        <v>1980.4</v>
      </c>
      <c r="C24" s="18" t="n">
        <f aca="false">IFERROR(SUMIFS(Calendario!K2:K200,Calendario!B2:B200,"&gt;="&amp;D24,Calendario!B2:B200,"&lt;"&amp;EDATE(D24,1),Calendario!M2:M200,"Da pagare"),0)</f>
        <v>1980.4</v>
      </c>
      <c r="D24" s="20" t="n">
        <v>46357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70"/>
  </cols>
  <sheetData>
    <row r="1" customFormat="false" ht="15.75" hidden="false" customHeight="true" outlineLevel="0" collapsed="false">
      <c r="A1" s="15" t="s">
        <v>94</v>
      </c>
    </row>
    <row r="3" customFormat="false" ht="15" hidden="false" customHeight="true" outlineLevel="0" collapsed="false">
      <c r="A3" s="16" t="s">
        <v>95</v>
      </c>
    </row>
    <row r="4" customFormat="false" ht="15" hidden="false" customHeight="true" outlineLevel="0" collapsed="false">
      <c r="A4" s="3" t="s">
        <v>42</v>
      </c>
    </row>
    <row r="5" customFormat="false" ht="15" hidden="false" customHeight="true" outlineLevel="0" collapsed="false">
      <c r="A5" s="11" t="s">
        <v>17</v>
      </c>
    </row>
    <row r="6" customFormat="false" ht="15" hidden="false" customHeight="true" outlineLevel="0" collapsed="false">
      <c r="A6" s="3" t="s">
        <v>31</v>
      </c>
    </row>
    <row r="7" customFormat="false" ht="15" hidden="false" customHeight="true" outlineLevel="0" collapsed="false">
      <c r="A7" s="11" t="s">
        <v>59</v>
      </c>
    </row>
    <row r="8" customFormat="false" ht="15" hidden="false" customHeight="true" outlineLevel="0" collapsed="false">
      <c r="A8" s="3" t="s">
        <v>19</v>
      </c>
    </row>
    <row r="9" customFormat="false" ht="15" hidden="false" customHeight="true" outlineLevel="0" collapsed="false">
      <c r="A9" s="11" t="s">
        <v>55</v>
      </c>
    </row>
    <row r="10" customFormat="false" ht="15" hidden="false" customHeight="true" outlineLevel="0" collapsed="false">
      <c r="A10" s="3" t="s">
        <v>78</v>
      </c>
    </row>
    <row r="12" customFormat="false" ht="15" hidden="false" customHeight="true" outlineLevel="0" collapsed="false">
      <c r="A12" s="16" t="s">
        <v>96</v>
      </c>
    </row>
    <row r="13" customFormat="false" ht="15" hidden="false" customHeight="true" outlineLevel="0" collapsed="false">
      <c r="A13" s="11" t="s">
        <v>46</v>
      </c>
    </row>
    <row r="14" customFormat="false" ht="15" hidden="false" customHeight="true" outlineLevel="0" collapsed="false">
      <c r="A14" s="3" t="s">
        <v>23</v>
      </c>
    </row>
    <row r="15" customFormat="false" ht="15" hidden="false" customHeight="true" outlineLevel="0" collapsed="false">
      <c r="A15" s="11" t="s">
        <v>39</v>
      </c>
    </row>
    <row r="16" customFormat="false" ht="15" hidden="false" customHeight="true" outlineLevel="0" collapsed="false">
      <c r="A16" s="3" t="s">
        <v>52</v>
      </c>
    </row>
    <row r="18" customFormat="false" ht="15" hidden="false" customHeight="true" outlineLevel="0" collapsed="false">
      <c r="A18" s="16" t="s">
        <v>97</v>
      </c>
    </row>
    <row r="19" customFormat="false" ht="15" hidden="false" customHeight="true" outlineLevel="0" collapsed="false">
      <c r="A19" s="11" t="s">
        <v>98</v>
      </c>
    </row>
    <row r="20" customFormat="false" ht="15" hidden="false" customHeight="true" outlineLevel="0" collapsed="false">
      <c r="A20" s="3" t="s">
        <v>99</v>
      </c>
    </row>
    <row r="21" customFormat="false" ht="15" hidden="false" customHeight="true" outlineLevel="0" collapsed="false">
      <c r="A21" s="11" t="s">
        <v>100</v>
      </c>
    </row>
    <row r="22" customFormat="false" ht="15" hidden="false" customHeight="true" outlineLevel="0" collapsed="false">
      <c r="A22" s="3" t="s">
        <v>101</v>
      </c>
    </row>
    <row r="24" customFormat="false" ht="15" hidden="false" customHeight="true" outlineLevel="0" collapsed="false">
      <c r="A24" s="16" t="s">
        <v>102</v>
      </c>
    </row>
    <row r="25" customFormat="false" ht="15" hidden="false" customHeight="true" outlineLevel="0" collapsed="false">
      <c r="A25" s="11" t="s">
        <v>103</v>
      </c>
    </row>
    <row r="26" customFormat="false" ht="15" hidden="false" customHeight="true" outlineLevel="0" collapsed="false">
      <c r="A26" s="3" t="s">
        <v>104</v>
      </c>
    </row>
    <row r="27" customFormat="false" ht="15" hidden="false" customHeight="true" outlineLevel="0" collapsed="false">
      <c r="A27" s="11" t="s">
        <v>105</v>
      </c>
    </row>
    <row r="28" customFormat="false" ht="15" hidden="false" customHeight="true" outlineLevel="0" collapsed="false">
      <c r="A28" s="3" t="s">
        <v>106</v>
      </c>
    </row>
    <row r="30" customFormat="false" ht="15" hidden="false" customHeight="true" outlineLevel="0" collapsed="false">
      <c r="A30" s="16" t="s">
        <v>107</v>
      </c>
    </row>
    <row r="31" customFormat="false" ht="15" hidden="false" customHeight="true" outlineLevel="0" collapsed="false">
      <c r="A31" s="11" t="s">
        <v>108</v>
      </c>
    </row>
    <row r="32" customFormat="false" ht="15" hidden="false" customHeight="true" outlineLevel="0" collapsed="false">
      <c r="A32" s="3" t="s">
        <v>109</v>
      </c>
    </row>
    <row r="33" customFormat="false" ht="15" hidden="false" customHeight="true" outlineLevel="0" collapsed="false">
      <c r="A33" s="11" t="s">
        <v>110</v>
      </c>
    </row>
    <row r="34" customFormat="false" ht="15" hidden="false" customHeight="true" outlineLevel="0" collapsed="false">
      <c r="A34" s="3" t="s">
        <v>111</v>
      </c>
    </row>
    <row r="35" customFormat="false" ht="15" hidden="false" customHeight="true" outlineLevel="0" collapsed="false">
      <c r="A35" s="11" t="s">
        <v>112</v>
      </c>
    </row>
    <row r="36" customFormat="false" ht="15" hidden="false" customHeight="true" outlineLevel="0" collapsed="false">
      <c r="A36" s="3" t="s">
        <v>113</v>
      </c>
    </row>
    <row r="38" customFormat="false" ht="15" hidden="false" customHeight="true" outlineLevel="0" collapsed="false">
      <c r="A38" s="16" t="s">
        <v>114</v>
      </c>
    </row>
    <row r="39" customFormat="false" ht="15" hidden="false" customHeight="true" outlineLevel="0" collapsed="false">
      <c r="A39" s="11" t="s">
        <v>115</v>
      </c>
    </row>
    <row r="40" customFormat="false" ht="15" hidden="false" customHeight="true" outlineLevel="0" collapsed="false">
      <c r="A40" s="3" t="s">
        <v>116</v>
      </c>
    </row>
    <row r="41" customFormat="false" ht="15" hidden="false" customHeight="true" outlineLevel="0" collapsed="false">
      <c r="A41" s="11" t="s">
        <v>117</v>
      </c>
    </row>
    <row r="42" customFormat="false" ht="15" hidden="false" customHeight="true" outlineLevel="0" collapsed="false">
      <c r="A42" s="3" t="s">
        <v>118</v>
      </c>
    </row>
    <row r="43" customFormat="false" ht="15" hidden="false" customHeight="true" outlineLevel="0" collapsed="false">
      <c r="A43" s="11" t="s">
        <v>119</v>
      </c>
    </row>
    <row r="45" customFormat="false" ht="15" hidden="false" customHeight="true" outlineLevel="0" collapsed="false">
      <c r="A45" s="16" t="s">
        <v>120</v>
      </c>
    </row>
    <row r="46" customFormat="false" ht="15" hidden="false" customHeight="true" outlineLevel="0" collapsed="false">
      <c r="A46" s="3" t="s">
        <v>121</v>
      </c>
    </row>
    <row r="47" customFormat="false" ht="15" hidden="false" customHeight="true" outlineLevel="0" collapsed="false">
      <c r="A47" s="11" t="s">
        <v>122</v>
      </c>
    </row>
    <row r="48" customFormat="false" ht="15" hidden="false" customHeight="true" outlineLevel="0" collapsed="false">
      <c r="A48" s="3" t="s">
        <v>123</v>
      </c>
    </row>
    <row r="49" customFormat="false" ht="15" hidden="false" customHeight="true" outlineLevel="0" collapsed="false">
      <c r="A49" s="11" t="s">
        <v>124</v>
      </c>
    </row>
    <row r="51" customFormat="false" ht="15" hidden="false" customHeight="true" outlineLevel="0" collapsed="false">
      <c r="A51" s="3" t="s">
        <v>125</v>
      </c>
    </row>
    <row r="52" customFormat="false" ht="15" hidden="false" customHeight="true" outlineLevel="0" collapsed="false">
      <c r="A52" s="9" t="n">
        <v>46032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LibreOffice/26.2.0.3$Linux_X86_64 LibreOffice_project/afbbd0df0edb6d40b450b0337ac646b0913a760c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2026-08-07T19:49:27Z</dcterms:created>
  <dc:creator>openpyxl</dc:creator>
  <dc:description/>
  <dc:language>en-US</dc:language>
  <cp:lastModifiedBy/>
  <dcterms:modified xsi:type="dcterms:W3CDTF">2026-08-07T19:49:27Z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